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vstraubing_qnap\Q-Oeffentlichkeitsarbeit\"/>
    </mc:Choice>
  </mc:AlternateContent>
  <xr:revisionPtr revIDLastSave="0" documentId="13_ncr:1_{F014E4AB-C6F8-433B-864F-7E7B127BCFBB}" xr6:coauthVersionLast="36" xr6:coauthVersionMax="36" xr10:uidLastSave="{00000000-0000-0000-0000-000000000000}"/>
  <bookViews>
    <workbookView xWindow="600" yWindow="210" windowWidth="23715" windowHeight="10740" xr2:uid="{00000000-000D-0000-FFFF-FFFF00000000}"/>
  </bookViews>
  <sheets>
    <sheet name="Berechnungsbeispiel" sheetId="1" r:id="rId1"/>
    <sheet name="Tabelle2" sheetId="2" state="hidden" r:id="rId2"/>
    <sheet name="Tabelle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" l="1"/>
  <c r="E9" i="2" l="1"/>
  <c r="J3" i="2"/>
  <c r="J4" i="2"/>
  <c r="J5" i="2"/>
  <c r="J6" i="2"/>
  <c r="J7" i="2"/>
  <c r="D7" i="2"/>
  <c r="D3" i="2"/>
  <c r="E7" i="2"/>
  <c r="E14" i="2"/>
  <c r="D14" i="2"/>
  <c r="K14" i="1" s="1"/>
  <c r="C9" i="2"/>
  <c r="D9" i="2" s="1"/>
  <c r="K8" i="1" s="1"/>
  <c r="D6" i="2"/>
  <c r="D5" i="2"/>
  <c r="D4" i="2"/>
  <c r="F14" i="2" l="1"/>
  <c r="M14" i="1" s="1"/>
  <c r="J8" i="2"/>
  <c r="M10" i="1" s="1"/>
  <c r="D11" i="2"/>
  <c r="K6" i="1" s="1"/>
  <c r="K9" i="1" s="1"/>
  <c r="F7" i="2"/>
  <c r="F9" i="2"/>
  <c r="C4" i="1"/>
  <c r="M8" i="1" l="1"/>
  <c r="M6" i="1"/>
  <c r="F11" i="2"/>
  <c r="I11" i="2" l="1"/>
  <c r="I17" i="2"/>
  <c r="M9" i="1"/>
  <c r="K11" i="2" l="1"/>
  <c r="K12" i="2" s="1"/>
  <c r="M16" i="1" s="1"/>
  <c r="M18" i="1" s="1"/>
  <c r="M12" i="1"/>
  <c r="M20" i="1" l="1"/>
</calcChain>
</file>

<file path=xl/sharedStrings.xml><?xml version="1.0" encoding="utf-8"?>
<sst xmlns="http://schemas.openxmlformats.org/spreadsheetml/2006/main" count="69" uniqueCount="64">
  <si>
    <t>Kosten</t>
  </si>
  <si>
    <t>PG 1</t>
  </si>
  <si>
    <t>PG2</t>
  </si>
  <si>
    <t>PG3</t>
  </si>
  <si>
    <t>PG4</t>
  </si>
  <si>
    <t>PG5</t>
  </si>
  <si>
    <t>Tagessatz</t>
  </si>
  <si>
    <t>Unterkunft</t>
  </si>
  <si>
    <t>Verpflegung</t>
  </si>
  <si>
    <t>Invest</t>
  </si>
  <si>
    <t>km</t>
  </si>
  <si>
    <t>Name:</t>
  </si>
  <si>
    <t>Pflegegrad:</t>
  </si>
  <si>
    <t>(1, 2, 3, 4 oder 5)</t>
  </si>
  <si>
    <t>pro Tag</t>
  </si>
  <si>
    <t>pro Monat</t>
  </si>
  <si>
    <t>Km Kosten</t>
  </si>
  <si>
    <t>Pflegekosten</t>
  </si>
  <si>
    <t>Zuzahlung 1</t>
  </si>
  <si>
    <t>U-V-I</t>
  </si>
  <si>
    <t>Zuzahlung 2</t>
  </si>
  <si>
    <t>Hilfsrechungen</t>
  </si>
  <si>
    <t>Eingabenkosten</t>
  </si>
  <si>
    <t>Angaben Tabelle 1</t>
  </si>
  <si>
    <t>Hilsrechnungen</t>
  </si>
  <si>
    <t>km pro Tag</t>
  </si>
  <si>
    <t>km Kosten Tag</t>
  </si>
  <si>
    <t>Pflegesatz pro Tag</t>
  </si>
  <si>
    <t>Anzal der Tage</t>
  </si>
  <si>
    <t>Summe:</t>
  </si>
  <si>
    <t>Leistungen je Pflegegrad</t>
  </si>
  <si>
    <t>Summe pro Monat</t>
  </si>
  <si>
    <t>Bitte nur gelbe Felder ausfüllen</t>
  </si>
  <si>
    <t>(125 oder max Betrag)</t>
  </si>
  <si>
    <t>Datum:</t>
  </si>
  <si>
    <t>Anzahl der Fahrten:</t>
  </si>
  <si>
    <t>Entfernung einfach km:</t>
  </si>
  <si>
    <t>können verändert werden</t>
  </si>
  <si>
    <t>können nicht verändert werden</t>
  </si>
  <si>
    <t>Pflege pro Tag</t>
  </si>
  <si>
    <t>Entlastungsleistung:</t>
  </si>
  <si>
    <t>Pflege pro Monat</t>
  </si>
  <si>
    <t>km pro Monat</t>
  </si>
  <si>
    <t>U+V+I pro Monat</t>
  </si>
  <si>
    <t>U+V+I pro Tag</t>
  </si>
  <si>
    <t>Gewährt:</t>
  </si>
  <si>
    <t>PG1</t>
  </si>
  <si>
    <t>PG 1 ZZ1</t>
  </si>
  <si>
    <t xml:space="preserve">R Entl: </t>
  </si>
  <si>
    <t>Erstattung der Pflegekasse max</t>
  </si>
  <si>
    <t>Entlastung</t>
  </si>
  <si>
    <t>PG 2-5 ZZ 1</t>
  </si>
  <si>
    <t xml:space="preserve">R Entl </t>
  </si>
  <si>
    <t>max Erstattung Entlastungleistung</t>
  </si>
  <si>
    <t>BRK Tagespflege Menachtal</t>
  </si>
  <si>
    <t>Haid 2</t>
  </si>
  <si>
    <t>94357 Konzell</t>
  </si>
  <si>
    <t>Tel.: 09963-29 000 41</t>
  </si>
  <si>
    <t>Besuchstage im Monat:</t>
  </si>
  <si>
    <t>Zuzahlung 1 und 2 zusamment:</t>
  </si>
  <si>
    <t>Strecke Wohnung Tagespflege</t>
  </si>
  <si>
    <t>Selbst bringen (0), Hinfahrt (1) oder Hin- und Rückfahrt (2)</t>
  </si>
  <si>
    <t>Mustermann</t>
  </si>
  <si>
    <t>Berechnung Tagespflegen BRK KV Straubing-Bogen mit Pflegegraden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</si>
</sst>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0" fillId="6" borderId="0" xfId="0" applyFill="1" applyProtection="1"/>
    <xf numFmtId="0" fontId="0" fillId="6" borderId="0" xfId="0" applyFont="1" applyFill="1" applyProtection="1"/>
    <xf numFmtId="44" fontId="0" fillId="6" borderId="0" xfId="1" applyFont="1" applyFill="1" applyProtection="1"/>
    <xf numFmtId="44" fontId="0" fillId="5" borderId="0" xfId="1" applyFont="1" applyFill="1" applyProtection="1"/>
    <xf numFmtId="0" fontId="3" fillId="6" borderId="0" xfId="0" applyFont="1" applyFill="1" applyProtection="1"/>
    <xf numFmtId="44" fontId="3" fillId="5" borderId="1" xfId="1" applyFont="1" applyFill="1" applyBorder="1" applyProtection="1"/>
    <xf numFmtId="44" fontId="0" fillId="5" borderId="2" xfId="1" applyFont="1" applyFill="1" applyBorder="1" applyProtection="1"/>
    <xf numFmtId="0" fontId="2" fillId="6" borderId="0" xfId="0" applyFont="1" applyFill="1" applyProtection="1"/>
    <xf numFmtId="44" fontId="2" fillId="6" borderId="0" xfId="1" applyFont="1" applyFill="1" applyProtection="1"/>
    <xf numFmtId="44" fontId="2" fillId="5" borderId="2" xfId="1" applyNumberFormat="1" applyFont="1" applyFill="1" applyBorder="1" applyProtection="1"/>
    <xf numFmtId="0" fontId="0" fillId="6" borderId="0" xfId="0" applyFill="1" applyAlignment="1" applyProtection="1">
      <alignment horizontal="center"/>
    </xf>
    <xf numFmtId="44" fontId="0" fillId="3" borderId="0" xfId="1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Protection="1"/>
    <xf numFmtId="0" fontId="0" fillId="2" borderId="0" xfId="0" applyFill="1" applyProtection="1"/>
    <xf numFmtId="0" fontId="0" fillId="4" borderId="0" xfId="0" applyFill="1" applyProtection="1"/>
    <xf numFmtId="44" fontId="0" fillId="4" borderId="0" xfId="0" applyNumberFormat="1" applyFill="1" applyProtection="1"/>
    <xf numFmtId="44" fontId="0" fillId="6" borderId="0" xfId="0" applyNumberFormat="1" applyFill="1" applyProtection="1"/>
    <xf numFmtId="0" fontId="0" fillId="6" borderId="0" xfId="0" applyFill="1" applyAlignment="1" applyProtection="1">
      <alignment horizontal="right"/>
    </xf>
    <xf numFmtId="44" fontId="0" fillId="4" borderId="0" xfId="1" applyFont="1" applyFill="1" applyProtection="1"/>
    <xf numFmtId="22" fontId="0" fillId="2" borderId="7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</xf>
    <xf numFmtId="0" fontId="5" fillId="6" borderId="0" xfId="0" applyFont="1" applyFill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sqref="A1:M1"/>
    </sheetView>
  </sheetViews>
  <sheetFormatPr baseColWidth="10" defaultRowHeight="15" x14ac:dyDescent="0.25"/>
  <cols>
    <col min="1" max="3" width="11.42578125" style="2"/>
    <col min="4" max="4" width="3.85546875" style="2" customWidth="1"/>
    <col min="5" max="5" width="11.42578125" style="2"/>
    <col min="6" max="6" width="9.42578125" style="2" customWidth="1"/>
    <col min="7" max="8" width="30.5703125" style="2" customWidth="1"/>
    <col min="9" max="9" width="11.42578125" style="2"/>
    <col min="10" max="10" width="6.7109375" style="2" customWidth="1"/>
    <col min="11" max="11" width="11.42578125" style="4"/>
    <col min="12" max="12" width="5.42578125" style="2" customWidth="1"/>
    <col min="13" max="13" width="11.42578125" style="4"/>
    <col min="14" max="14" width="5.85546875" style="2" customWidth="1"/>
    <col min="15" max="16384" width="11.42578125" style="2"/>
  </cols>
  <sheetData>
    <row r="1" spans="1:14" ht="23.25" x14ac:dyDescent="0.3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7"/>
      <c r="N2" s="5"/>
    </row>
    <row r="3" spans="1:14" x14ac:dyDescent="0.25">
      <c r="A3" s="5" t="s">
        <v>11</v>
      </c>
      <c r="B3" s="6"/>
      <c r="C3" s="28" t="s">
        <v>62</v>
      </c>
      <c r="D3" s="29"/>
      <c r="E3" s="30"/>
      <c r="F3" s="5"/>
      <c r="G3" s="5"/>
      <c r="H3" s="5"/>
      <c r="I3" s="5"/>
      <c r="J3" s="5"/>
      <c r="K3" s="7"/>
      <c r="L3" s="5"/>
      <c r="M3" s="7"/>
      <c r="N3" s="5"/>
    </row>
    <row r="4" spans="1:14" x14ac:dyDescent="0.25">
      <c r="A4" s="5" t="s">
        <v>34</v>
      </c>
      <c r="B4" s="6"/>
      <c r="C4" s="25">
        <f ca="1">NOW()</f>
        <v>43573.609250347225</v>
      </c>
      <c r="D4" s="26"/>
      <c r="E4" s="27"/>
      <c r="F4" s="5"/>
      <c r="G4" s="5"/>
      <c r="H4" s="5"/>
      <c r="I4" s="5"/>
      <c r="J4" s="5"/>
      <c r="K4" s="7" t="s">
        <v>14</v>
      </c>
      <c r="L4" s="5"/>
      <c r="M4" s="7" t="s">
        <v>15</v>
      </c>
      <c r="N4" s="5"/>
    </row>
    <row r="5" spans="1:14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7"/>
      <c r="L5" s="5"/>
      <c r="M5" s="7"/>
      <c r="N5" s="5"/>
    </row>
    <row r="6" spans="1:14" x14ac:dyDescent="0.25">
      <c r="A6" s="5" t="s">
        <v>12</v>
      </c>
      <c r="B6" s="6"/>
      <c r="C6" s="3">
        <v>4</v>
      </c>
      <c r="D6" s="5"/>
      <c r="E6" s="5" t="s">
        <v>13</v>
      </c>
      <c r="F6" s="5"/>
      <c r="G6" s="5"/>
      <c r="H6" s="5" t="s">
        <v>17</v>
      </c>
      <c r="I6" s="5"/>
      <c r="J6" s="5"/>
      <c r="K6" s="8">
        <f>Tabelle2!D11</f>
        <v>49.32</v>
      </c>
      <c r="L6" s="5"/>
      <c r="M6" s="8">
        <f>Tabelle2!F7</f>
        <v>986.4</v>
      </c>
      <c r="N6" s="5"/>
    </row>
    <row r="7" spans="1:14" x14ac:dyDescent="0.25">
      <c r="A7" s="5"/>
      <c r="B7" s="5"/>
      <c r="C7" s="15"/>
      <c r="D7" s="5"/>
      <c r="E7" s="5"/>
      <c r="F7" s="5"/>
      <c r="G7" s="5"/>
      <c r="H7" s="5"/>
      <c r="I7" s="5"/>
      <c r="J7" s="5"/>
      <c r="K7" s="7"/>
      <c r="L7" s="5"/>
      <c r="M7" s="7"/>
      <c r="N7" s="5"/>
    </row>
    <row r="8" spans="1:14" x14ac:dyDescent="0.25">
      <c r="A8" s="5" t="s">
        <v>35</v>
      </c>
      <c r="B8" s="6"/>
      <c r="C8" s="3">
        <v>0</v>
      </c>
      <c r="D8" s="5"/>
      <c r="E8" s="32" t="s">
        <v>61</v>
      </c>
      <c r="F8" s="5"/>
      <c r="G8" s="5"/>
      <c r="H8" s="5" t="s">
        <v>16</v>
      </c>
      <c r="I8" s="5"/>
      <c r="J8" s="5"/>
      <c r="K8" s="8">
        <f>Tabelle2!D9</f>
        <v>0</v>
      </c>
      <c r="L8" s="5"/>
      <c r="M8" s="8">
        <f>Tabelle2!F9</f>
        <v>0</v>
      </c>
      <c r="N8" s="5"/>
    </row>
    <row r="9" spans="1:14" x14ac:dyDescent="0.25">
      <c r="A9" s="5"/>
      <c r="B9" s="5"/>
      <c r="C9" s="15"/>
      <c r="D9" s="5"/>
      <c r="E9" s="5"/>
      <c r="F9" s="5"/>
      <c r="G9" s="5"/>
      <c r="H9" s="9" t="s">
        <v>29</v>
      </c>
      <c r="I9" s="5"/>
      <c r="J9" s="5"/>
      <c r="K9" s="10">
        <f>K8+K6</f>
        <v>49.32</v>
      </c>
      <c r="L9" s="5"/>
      <c r="M9" s="10">
        <f>Tabelle2!F11</f>
        <v>986.4</v>
      </c>
      <c r="N9" s="5"/>
    </row>
    <row r="10" spans="1:14" x14ac:dyDescent="0.25">
      <c r="A10" s="5" t="s">
        <v>36</v>
      </c>
      <c r="B10" s="5"/>
      <c r="C10" s="3">
        <v>0</v>
      </c>
      <c r="D10" s="5"/>
      <c r="E10" s="32" t="s">
        <v>60</v>
      </c>
      <c r="F10" s="5"/>
      <c r="G10" s="5"/>
      <c r="H10" s="5" t="s">
        <v>49</v>
      </c>
      <c r="I10" s="5"/>
      <c r="J10" s="5"/>
      <c r="K10" s="7"/>
      <c r="L10" s="5"/>
      <c r="M10" s="8">
        <f>Tabelle2!J8</f>
        <v>1612</v>
      </c>
      <c r="N10" s="5"/>
    </row>
    <row r="11" spans="1:14" x14ac:dyDescent="0.25">
      <c r="A11" s="5"/>
      <c r="B11" s="5"/>
      <c r="C11" s="15"/>
      <c r="D11" s="5"/>
      <c r="E11" s="5"/>
      <c r="F11" s="5"/>
      <c r="G11" s="5"/>
      <c r="H11" s="5"/>
      <c r="I11" s="5"/>
      <c r="J11" s="5"/>
      <c r="K11" s="7"/>
      <c r="L11" s="5"/>
      <c r="M11" s="7"/>
      <c r="N11" s="5"/>
    </row>
    <row r="12" spans="1:14" ht="15.75" thickBot="1" x14ac:dyDescent="0.3">
      <c r="A12" s="5" t="s">
        <v>58</v>
      </c>
      <c r="B12" s="5"/>
      <c r="C12" s="3">
        <v>20</v>
      </c>
      <c r="D12" s="5"/>
      <c r="E12" s="5"/>
      <c r="F12" s="5"/>
      <c r="G12" s="5"/>
      <c r="H12" s="5" t="s">
        <v>18</v>
      </c>
      <c r="I12" s="5"/>
      <c r="J12" s="5"/>
      <c r="K12" s="7"/>
      <c r="L12" s="5"/>
      <c r="M12" s="11">
        <f>IF(Tabelle2!I11&lt;0, 0, Tabelle2!I11)</f>
        <v>0</v>
      </c>
      <c r="N12" s="5"/>
    </row>
    <row r="13" spans="1:14" ht="15.75" thickTop="1" x14ac:dyDescent="0.25">
      <c r="A13" s="5"/>
      <c r="B13" s="5"/>
      <c r="C13" s="15"/>
      <c r="D13" s="5"/>
      <c r="E13" s="5"/>
      <c r="F13" s="5"/>
      <c r="G13" s="5"/>
      <c r="H13" s="5"/>
      <c r="I13" s="5"/>
      <c r="J13" s="5"/>
      <c r="K13" s="7"/>
      <c r="L13" s="5"/>
      <c r="M13" s="7"/>
      <c r="N13" s="5"/>
    </row>
    <row r="14" spans="1:14" x14ac:dyDescent="0.25">
      <c r="A14" s="5" t="s">
        <v>40</v>
      </c>
      <c r="B14" s="5"/>
      <c r="C14" s="3">
        <v>125</v>
      </c>
      <c r="D14" s="5"/>
      <c r="E14" s="5" t="s">
        <v>33</v>
      </c>
      <c r="F14" s="5"/>
      <c r="G14" s="5"/>
      <c r="H14" s="5" t="s">
        <v>19</v>
      </c>
      <c r="I14" s="5"/>
      <c r="J14" s="5"/>
      <c r="K14" s="8">
        <f>Tabelle2!D14</f>
        <v>17.149999999999999</v>
      </c>
      <c r="L14" s="5"/>
      <c r="M14" s="8">
        <f>Tabelle2!F14</f>
        <v>343</v>
      </c>
      <c r="N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5"/>
      <c r="M15" s="7"/>
      <c r="N15" s="5"/>
    </row>
    <row r="16" spans="1:14" x14ac:dyDescent="0.25">
      <c r="A16" s="5"/>
      <c r="B16" s="5"/>
      <c r="C16" s="5"/>
      <c r="D16" s="5"/>
      <c r="E16" s="5"/>
      <c r="F16" s="5"/>
      <c r="G16" s="5"/>
      <c r="H16" s="5" t="s">
        <v>53</v>
      </c>
      <c r="I16" s="5"/>
      <c r="J16" s="5"/>
      <c r="K16" s="7"/>
      <c r="L16" s="5"/>
      <c r="M16" s="8">
        <f>IF(C6=1, Tabelle2!K12, Tabelle2!E18)</f>
        <v>125</v>
      </c>
      <c r="N16" s="5"/>
    </row>
    <row r="17" spans="1:14" x14ac:dyDescent="0.25">
      <c r="A17" s="5" t="s">
        <v>54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7"/>
      <c r="N17" s="5"/>
    </row>
    <row r="18" spans="1:14" ht="15.75" thickBot="1" x14ac:dyDescent="0.3">
      <c r="A18" s="5" t="s">
        <v>55</v>
      </c>
      <c r="B18" s="5"/>
      <c r="C18" s="5"/>
      <c r="D18" s="5"/>
      <c r="E18" s="5"/>
      <c r="F18" s="5"/>
      <c r="G18" s="5"/>
      <c r="H18" s="5" t="s">
        <v>20</v>
      </c>
      <c r="I18" s="5"/>
      <c r="J18" s="5"/>
      <c r="K18" s="7"/>
      <c r="L18" s="5"/>
      <c r="M18" s="11">
        <f>IF(M14-M16&lt;0, 0, M14-M16)</f>
        <v>218</v>
      </c>
      <c r="N18" s="5"/>
    </row>
    <row r="19" spans="1:14" ht="15.75" thickTop="1" x14ac:dyDescent="0.25">
      <c r="A19" s="5" t="s">
        <v>56</v>
      </c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7"/>
      <c r="N19" s="5"/>
    </row>
    <row r="20" spans="1:14" ht="15.75" thickBot="1" x14ac:dyDescent="0.3">
      <c r="A20" s="5" t="s">
        <v>57</v>
      </c>
      <c r="B20" s="5"/>
      <c r="C20" s="5"/>
      <c r="D20" s="5"/>
      <c r="E20" s="5"/>
      <c r="F20" s="5"/>
      <c r="G20" s="5"/>
      <c r="H20" s="12" t="s">
        <v>59</v>
      </c>
      <c r="I20" s="12"/>
      <c r="J20" s="12"/>
      <c r="K20" s="13"/>
      <c r="L20" s="12"/>
      <c r="M20" s="14">
        <f>IF(M12+M18&gt;0, M12+M18, 0)</f>
        <v>218</v>
      </c>
      <c r="N20" s="5"/>
    </row>
    <row r="21" spans="1:14" ht="15.75" thickTop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7"/>
      <c r="N21" s="5"/>
    </row>
    <row r="22" spans="1:14" x14ac:dyDescent="0.25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7"/>
      <c r="L22" s="5"/>
      <c r="M22" s="7"/>
      <c r="N22" s="5"/>
    </row>
  </sheetData>
  <sheetProtection selectLockedCells="1"/>
  <mergeCells count="3">
    <mergeCell ref="C4:E4"/>
    <mergeCell ref="C3:E3"/>
    <mergeCell ref="A1:M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I4" sqref="I4"/>
    </sheetView>
  </sheetViews>
  <sheetFormatPr baseColWidth="10" defaultRowHeight="15" x14ac:dyDescent="0.25"/>
  <cols>
    <col min="1" max="2" width="11.42578125" style="2"/>
    <col min="3" max="3" width="15" style="2" bestFit="1" customWidth="1"/>
    <col min="4" max="4" width="17.140625" style="2" bestFit="1" customWidth="1"/>
    <col min="5" max="16384" width="11.42578125" style="2"/>
  </cols>
  <sheetData>
    <row r="1" spans="1:11" x14ac:dyDescent="0.25">
      <c r="A1" s="5"/>
      <c r="B1" s="5"/>
      <c r="C1" s="5"/>
      <c r="D1" s="5" t="s">
        <v>21</v>
      </c>
      <c r="E1" s="5"/>
      <c r="F1" s="5"/>
      <c r="G1" s="5"/>
      <c r="H1" s="5"/>
      <c r="I1" s="5"/>
      <c r="J1" s="5"/>
      <c r="K1" s="5"/>
    </row>
    <row r="2" spans="1:11" x14ac:dyDescent="0.25">
      <c r="A2" s="5" t="s">
        <v>0</v>
      </c>
      <c r="B2" s="5" t="s">
        <v>6</v>
      </c>
      <c r="C2" s="5"/>
      <c r="D2" s="5" t="s">
        <v>27</v>
      </c>
      <c r="E2" s="5" t="s">
        <v>28</v>
      </c>
      <c r="F2" s="5"/>
      <c r="G2" s="5"/>
      <c r="H2" s="5"/>
      <c r="I2" s="5" t="s">
        <v>30</v>
      </c>
      <c r="J2" s="5"/>
      <c r="K2" s="5"/>
    </row>
    <row r="3" spans="1:11" x14ac:dyDescent="0.25">
      <c r="A3" s="5" t="s">
        <v>1</v>
      </c>
      <c r="B3" s="16">
        <v>27.48</v>
      </c>
      <c r="C3" s="5"/>
      <c r="D3" s="24" t="str">
        <f>IF(Berechnungsbeispiel!C6=1, Tabelle2!B3, "")</f>
        <v/>
      </c>
      <c r="E3" s="5"/>
      <c r="F3" s="5"/>
      <c r="G3" s="5"/>
      <c r="H3" s="23" t="s">
        <v>46</v>
      </c>
      <c r="I3" s="17">
        <v>125</v>
      </c>
      <c r="J3" s="20" t="str">
        <f>IF(Berechnungsbeispiel!C6=1, Tabelle2!I3, "")</f>
        <v/>
      </c>
      <c r="K3" s="5"/>
    </row>
    <row r="4" spans="1:11" x14ac:dyDescent="0.25">
      <c r="A4" s="5" t="s">
        <v>2</v>
      </c>
      <c r="B4" s="16">
        <v>35.229999999999997</v>
      </c>
      <c r="C4" s="5"/>
      <c r="D4" s="24" t="str">
        <f>IF(Berechnungsbeispiel!C6=2, Tabelle2!B4, "")</f>
        <v/>
      </c>
      <c r="E4" s="5"/>
      <c r="F4" s="5"/>
      <c r="G4" s="5"/>
      <c r="H4" s="23" t="s">
        <v>2</v>
      </c>
      <c r="I4" s="17">
        <v>689</v>
      </c>
      <c r="J4" s="20" t="str">
        <f>IF(Berechnungsbeispiel!C6=2, Tabelle2!I4, "")</f>
        <v/>
      </c>
      <c r="K4" s="5"/>
    </row>
    <row r="5" spans="1:11" x14ac:dyDescent="0.25">
      <c r="A5" s="5" t="s">
        <v>3</v>
      </c>
      <c r="B5" s="16">
        <v>42.28</v>
      </c>
      <c r="C5" s="5"/>
      <c r="D5" s="24" t="str">
        <f>IF(Berechnungsbeispiel!C6=3, Tabelle2!B5, "")</f>
        <v/>
      </c>
      <c r="E5" s="5"/>
      <c r="F5" s="5"/>
      <c r="G5" s="5"/>
      <c r="H5" s="23" t="s">
        <v>3</v>
      </c>
      <c r="I5" s="17">
        <v>1298</v>
      </c>
      <c r="J5" s="20" t="str">
        <f>IF(Berechnungsbeispiel!C6=3, Tabelle2!I5, "")</f>
        <v/>
      </c>
      <c r="K5" s="5"/>
    </row>
    <row r="6" spans="1:11" x14ac:dyDescent="0.25">
      <c r="A6" s="5" t="s">
        <v>4</v>
      </c>
      <c r="B6" s="16">
        <v>49.32</v>
      </c>
      <c r="C6" s="5"/>
      <c r="D6" s="24">
        <f>IF(Berechnungsbeispiel!C6=4, Tabelle2!B6, "")</f>
        <v>49.32</v>
      </c>
      <c r="E6" s="5"/>
      <c r="F6" s="5" t="s">
        <v>41</v>
      </c>
      <c r="G6" s="5"/>
      <c r="H6" s="23" t="s">
        <v>4</v>
      </c>
      <c r="I6" s="17">
        <v>1612</v>
      </c>
      <c r="J6" s="20">
        <f>IF(Berechnungsbeispiel!C6=4, Tabelle2!I6, "")</f>
        <v>1612</v>
      </c>
      <c r="K6" s="5"/>
    </row>
    <row r="7" spans="1:11" x14ac:dyDescent="0.25">
      <c r="A7" s="5" t="s">
        <v>5</v>
      </c>
      <c r="B7" s="16">
        <v>52.85</v>
      </c>
      <c r="C7" s="5"/>
      <c r="D7" s="24" t="str">
        <f>IF(Berechnungsbeispiel!C6=5, Tabelle2!B7, "")</f>
        <v/>
      </c>
      <c r="E7" s="19">
        <f>Berechnungsbeispiel!C12</f>
        <v>20</v>
      </c>
      <c r="F7" s="24">
        <f>SUM(D3:D7)*E7</f>
        <v>986.4</v>
      </c>
      <c r="G7" s="5"/>
      <c r="H7" s="23" t="s">
        <v>5</v>
      </c>
      <c r="I7" s="17">
        <v>1995</v>
      </c>
      <c r="J7" s="20" t="str">
        <f>IF(Berechnungsbeispiel!C6=5, Tabelle2!I7, "")</f>
        <v/>
      </c>
      <c r="K7" s="5"/>
    </row>
    <row r="8" spans="1:11" x14ac:dyDescent="0.25">
      <c r="A8" s="5"/>
      <c r="B8" s="7"/>
      <c r="C8" s="5" t="s">
        <v>25</v>
      </c>
      <c r="D8" s="5" t="s">
        <v>26</v>
      </c>
      <c r="E8" s="5"/>
      <c r="F8" s="7" t="s">
        <v>42</v>
      </c>
      <c r="G8" s="5"/>
      <c r="H8" s="5"/>
      <c r="I8" s="23" t="s">
        <v>45</v>
      </c>
      <c r="J8" s="20">
        <f>SUM(J3:J7)</f>
        <v>1612</v>
      </c>
      <c r="K8" s="5"/>
    </row>
    <row r="9" spans="1:11" x14ac:dyDescent="0.25">
      <c r="A9" s="5" t="s">
        <v>10</v>
      </c>
      <c r="B9" s="16">
        <v>1.59</v>
      </c>
      <c r="C9" s="20">
        <f>Berechnungsbeispiel!C10*Berechnungsbeispiel!C8</f>
        <v>0</v>
      </c>
      <c r="D9" s="24">
        <f>C9*B9</f>
        <v>0</v>
      </c>
      <c r="E9" s="19">
        <f>Berechnungsbeispiel!C12</f>
        <v>20</v>
      </c>
      <c r="F9" s="24">
        <f>E9*D9</f>
        <v>0</v>
      </c>
      <c r="G9" s="5"/>
      <c r="H9" s="5"/>
      <c r="I9" s="5"/>
      <c r="J9" s="5"/>
      <c r="K9" s="5"/>
    </row>
    <row r="10" spans="1:11" x14ac:dyDescent="0.25">
      <c r="A10" s="5"/>
      <c r="B10" s="7"/>
      <c r="C10" s="5"/>
      <c r="D10" s="7" t="s">
        <v>39</v>
      </c>
      <c r="E10" s="5"/>
      <c r="F10" s="7" t="s">
        <v>31</v>
      </c>
      <c r="G10" s="5"/>
      <c r="H10" s="5"/>
      <c r="I10" s="5"/>
      <c r="J10" s="22"/>
      <c r="K10" s="5"/>
    </row>
    <row r="11" spans="1:11" x14ac:dyDescent="0.25">
      <c r="A11" s="5"/>
      <c r="B11" s="7"/>
      <c r="C11" s="5"/>
      <c r="D11" s="24">
        <f>SUM(D3:D7)</f>
        <v>49.32</v>
      </c>
      <c r="E11" s="5"/>
      <c r="F11" s="24">
        <f>F9+F7</f>
        <v>986.4</v>
      </c>
      <c r="G11" s="5"/>
      <c r="H11" s="5" t="s">
        <v>47</v>
      </c>
      <c r="I11" s="21">
        <f>F11-J8</f>
        <v>-625.6</v>
      </c>
      <c r="J11" s="5" t="s">
        <v>48</v>
      </c>
      <c r="K11" s="21">
        <f>IF(I11&lt;0, I11, 0)</f>
        <v>-625.6</v>
      </c>
    </row>
    <row r="12" spans="1:11" x14ac:dyDescent="0.25">
      <c r="A12" s="5"/>
      <c r="B12" s="7"/>
      <c r="C12" s="5"/>
      <c r="D12" s="7"/>
      <c r="E12" s="5"/>
      <c r="F12" s="7"/>
      <c r="G12" s="5"/>
      <c r="H12" s="5"/>
      <c r="I12" s="5"/>
      <c r="J12" s="5"/>
      <c r="K12" s="20">
        <f>ABS(K11)</f>
        <v>625.6</v>
      </c>
    </row>
    <row r="13" spans="1:11" x14ac:dyDescent="0.25">
      <c r="A13" s="5"/>
      <c r="B13" s="7"/>
      <c r="C13" s="5"/>
      <c r="D13" s="7" t="s">
        <v>44</v>
      </c>
      <c r="E13" s="5"/>
      <c r="F13" s="7" t="s">
        <v>43</v>
      </c>
      <c r="G13" s="5"/>
      <c r="H13" s="5"/>
      <c r="I13" s="23"/>
      <c r="J13" s="5"/>
      <c r="K13" s="5"/>
    </row>
    <row r="14" spans="1:11" x14ac:dyDescent="0.25">
      <c r="A14" s="5" t="s">
        <v>7</v>
      </c>
      <c r="B14" s="16">
        <v>4.55</v>
      </c>
      <c r="C14" s="5"/>
      <c r="D14" s="24">
        <f>SUM(B14:B16)</f>
        <v>17.149999999999999</v>
      </c>
      <c r="E14" s="19">
        <f>Berechnungsbeispiel!C12</f>
        <v>20</v>
      </c>
      <c r="F14" s="24">
        <f>E14*D14</f>
        <v>343</v>
      </c>
      <c r="G14" s="5"/>
      <c r="H14" s="5"/>
      <c r="I14" s="5"/>
      <c r="J14" s="22"/>
      <c r="K14" s="5"/>
    </row>
    <row r="15" spans="1:11" x14ac:dyDescent="0.25">
      <c r="A15" s="5" t="s">
        <v>8</v>
      </c>
      <c r="B15" s="16">
        <v>6.17</v>
      </c>
      <c r="C15" s="5"/>
      <c r="D15" s="5"/>
      <c r="E15" s="5"/>
      <c r="F15" s="5"/>
      <c r="G15" s="5"/>
      <c r="H15" s="5"/>
      <c r="I15" s="23"/>
      <c r="J15" s="5"/>
      <c r="K15" s="5"/>
    </row>
    <row r="16" spans="1:11" x14ac:dyDescent="0.25">
      <c r="A16" s="5" t="s">
        <v>9</v>
      </c>
      <c r="B16" s="16">
        <v>6.43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 t="s">
        <v>51</v>
      </c>
      <c r="I17" s="21">
        <f>F11-J8</f>
        <v>-625.6</v>
      </c>
      <c r="J17" s="22" t="s">
        <v>52</v>
      </c>
      <c r="K17" s="5"/>
    </row>
    <row r="18" spans="1:11" x14ac:dyDescent="0.25">
      <c r="A18" s="5"/>
      <c r="B18" s="5"/>
      <c r="C18" s="5"/>
      <c r="D18" s="5" t="s">
        <v>50</v>
      </c>
      <c r="E18" s="19">
        <f>Berechnungsbeispiel!C14</f>
        <v>125</v>
      </c>
      <c r="F18" s="5"/>
      <c r="G18" s="5"/>
      <c r="H18" s="5"/>
      <c r="I18" s="5"/>
      <c r="J18" s="22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18"/>
      <c r="B26" s="5" t="s">
        <v>22</v>
      </c>
      <c r="C26" s="5"/>
      <c r="D26" s="5" t="s">
        <v>37</v>
      </c>
      <c r="E26" s="5"/>
      <c r="F26" s="5"/>
      <c r="G26" s="5"/>
      <c r="H26" s="5"/>
      <c r="I26" s="5"/>
      <c r="J26" s="5"/>
      <c r="K26" s="5"/>
    </row>
    <row r="27" spans="1:11" x14ac:dyDescent="0.25">
      <c r="A27" s="19"/>
      <c r="B27" s="5" t="s">
        <v>23</v>
      </c>
      <c r="C27" s="5"/>
      <c r="D27" s="5" t="s">
        <v>38</v>
      </c>
      <c r="E27" s="5"/>
      <c r="F27" s="5"/>
      <c r="G27" s="5"/>
      <c r="H27" s="5"/>
      <c r="I27" s="5"/>
      <c r="J27" s="5"/>
      <c r="K27" s="5"/>
    </row>
    <row r="28" spans="1:11" x14ac:dyDescent="0.25">
      <c r="A28" s="20"/>
      <c r="B28" s="5" t="s">
        <v>24</v>
      </c>
      <c r="C28" s="5"/>
      <c r="D28" s="5" t="s">
        <v>38</v>
      </c>
      <c r="E28" s="5"/>
      <c r="F28" s="5"/>
      <c r="G28" s="5"/>
      <c r="H28" s="5"/>
      <c r="I28" s="5"/>
      <c r="J28" s="5"/>
      <c r="K28" s="5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Berechnungsbeispiel</vt:lpstr>
      <vt:lpstr>Tabelle2</vt:lpstr>
      <vt:lpstr>Tabelle3</vt:lpstr>
    </vt:vector>
  </TitlesOfParts>
  <Company>Bayerisches Rotes Kreuz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Blök, Matthias</dc:creator>
  <cp:lastModifiedBy>Pammer, Marko</cp:lastModifiedBy>
  <cp:lastPrinted>2019-01-09T08:04:27Z</cp:lastPrinted>
  <dcterms:created xsi:type="dcterms:W3CDTF">2016-12-19T11:39:55Z</dcterms:created>
  <dcterms:modified xsi:type="dcterms:W3CDTF">2019-04-18T12:37:20Z</dcterms:modified>
</cp:coreProperties>
</file>